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66925"/>
  <mc:AlternateContent xmlns:mc="http://schemas.openxmlformats.org/markup-compatibility/2006">
    <mc:Choice Requires="x15">
      <x15ac:absPath xmlns:x15ac="http://schemas.microsoft.com/office/spreadsheetml/2010/11/ac" url="/Users/evanfaulkner/Desktop/"/>
    </mc:Choice>
  </mc:AlternateContent>
  <xr:revisionPtr revIDLastSave="26" documentId="13_ncr:1_{4836D1F7-F35B-8F43-AFEA-3B81813D7871}" xr6:coauthVersionLast="47" xr6:coauthVersionMax="47" xr10:uidLastSave="{086D3A7A-EF27-054F-8B01-C66093B128BD}"/>
  <bookViews>
    <workbookView xWindow="-3180" yWindow="-21000" windowWidth="38400" windowHeight="21000" xr2:uid="{23165F9B-F629-AC40-8E77-46AB9EFEFB7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I25" i="1"/>
  <c r="G36" i="1"/>
  <c r="H40" i="1"/>
  <c r="H39" i="1"/>
  <c r="H38" i="1"/>
  <c r="H37" i="1"/>
  <c r="H36" i="1"/>
  <c r="H35" i="1"/>
  <c r="H34" i="1"/>
  <c r="F40" i="1"/>
  <c r="F39" i="1"/>
  <c r="F38" i="1"/>
  <c r="F37" i="1"/>
  <c r="F36" i="1"/>
  <c r="F35" i="1"/>
  <c r="F34" i="1"/>
  <c r="I23" i="1"/>
  <c r="G18" i="1"/>
  <c r="G35" i="1" s="1"/>
  <c r="G17" i="1"/>
  <c r="G34" i="1" s="1"/>
  <c r="E43" i="1"/>
  <c r="E45" i="1" s="1"/>
  <c r="E28" i="1"/>
  <c r="C9" i="1" l="1"/>
  <c r="I36" i="1"/>
  <c r="E34" i="1"/>
  <c r="E35" i="1"/>
  <c r="I51" i="1"/>
  <c r="I55" i="1" s="1"/>
  <c r="B12" i="1"/>
  <c r="E18" i="1"/>
  <c r="E17" i="1"/>
  <c r="E19" i="1" s="1"/>
  <c r="I40" i="1"/>
  <c r="H8" i="1"/>
  <c r="C12" i="1"/>
  <c r="E36" i="1" l="1"/>
  <c r="E47" i="1" s="1"/>
  <c r="F51" i="1" s="1"/>
  <c r="E30" i="1"/>
  <c r="E51" i="1" s="1"/>
  <c r="E57" i="1"/>
  <c r="E64" i="1" s="1"/>
  <c r="F57" i="1"/>
  <c r="F64" i="1" s="1"/>
  <c r="F52" i="1" l="1"/>
  <c r="F53" i="1" s="1"/>
  <c r="I34" i="1" s="1"/>
  <c r="I42" i="1" s="1"/>
  <c r="D9" i="1"/>
  <c r="E9" i="1"/>
  <c r="E52" i="1"/>
  <c r="E53" i="1" s="1"/>
  <c r="I17" i="1" s="1"/>
  <c r="I45" i="1" l="1"/>
  <c r="I44" i="1"/>
  <c r="I43" i="1"/>
  <c r="I28" i="1"/>
  <c r="D54" i="1" s="1"/>
  <c r="F54" i="1"/>
  <c r="G54" i="1" s="1"/>
  <c r="I27" i="1"/>
  <c r="E54" i="1"/>
  <c r="E55" i="1" s="1"/>
  <c r="I60" i="1" s="1"/>
  <c r="I26" i="1"/>
  <c r="F55" i="1" l="1"/>
  <c r="G9" i="1" s="1"/>
  <c r="E60" i="1"/>
  <c r="E65" i="1" s="1"/>
  <c r="F9" i="1"/>
  <c r="F60" i="1" l="1"/>
  <c r="F65" i="1" s="1"/>
  <c r="I61" i="1"/>
  <c r="E62" i="1"/>
  <c r="F62" i="1" l="1"/>
</calcChain>
</file>

<file path=xl/sharedStrings.xml><?xml version="1.0" encoding="utf-8"?>
<sst xmlns="http://schemas.openxmlformats.org/spreadsheetml/2006/main" count="115" uniqueCount="87">
  <si>
    <t>930 Felsar Street - Pacific Beach</t>
  </si>
  <si>
    <t># Units</t>
  </si>
  <si>
    <t>Address</t>
  </si>
  <si>
    <t>City</t>
  </si>
  <si>
    <t>Zip</t>
  </si>
  <si>
    <t>APN</t>
  </si>
  <si>
    <t>930 Felspar Street</t>
  </si>
  <si>
    <t>San Diego</t>
  </si>
  <si>
    <t>Price</t>
  </si>
  <si>
    <t>Cap Ex/Basis</t>
  </si>
  <si>
    <t>GRM</t>
  </si>
  <si>
    <t>CAP Rate</t>
  </si>
  <si>
    <t>$ / Unit</t>
  </si>
  <si>
    <t>Current</t>
  </si>
  <si>
    <t>Market</t>
  </si>
  <si>
    <t xml:space="preserve">Avg </t>
  </si>
  <si>
    <t>Gross Sq. Ft.</t>
  </si>
  <si>
    <t>Parcel Size</t>
  </si>
  <si>
    <t>Per SF</t>
  </si>
  <si>
    <t>Unit SF</t>
  </si>
  <si>
    <t>(Approx.)</t>
  </si>
  <si>
    <t>Parking</t>
  </si>
  <si>
    <t>Yr. Built</t>
  </si>
  <si>
    <t xml:space="preserve"> </t>
  </si>
  <si>
    <t>Income Detail</t>
  </si>
  <si>
    <t>Annual Operating Expenses</t>
  </si>
  <si>
    <t># of Units</t>
  </si>
  <si>
    <t>Type</t>
  </si>
  <si>
    <t>Rent</t>
  </si>
  <si>
    <t>Total</t>
  </si>
  <si>
    <t>CURRENT INCOME</t>
  </si>
  <si>
    <t>CURRENT EXPENSES</t>
  </si>
  <si>
    <t>UNIT INCOME</t>
  </si>
  <si>
    <t>Studio</t>
  </si>
  <si>
    <t>Electric/Gas</t>
  </si>
  <si>
    <t>Prop Mgmt</t>
  </si>
  <si>
    <t>1BR 1BA</t>
  </si>
  <si>
    <t>Water/Sewer</t>
  </si>
  <si>
    <t>OnSite Mgmt</t>
  </si>
  <si>
    <t>Monthly</t>
  </si>
  <si>
    <t xml:space="preserve">Trash </t>
  </si>
  <si>
    <t>Insurance</t>
  </si>
  <si>
    <t>Landscaping</t>
  </si>
  <si>
    <t>License/Fees</t>
  </si>
  <si>
    <t>OTHER INCOME</t>
  </si>
  <si>
    <t>Pest Control</t>
  </si>
  <si>
    <t>Pool</t>
  </si>
  <si>
    <t>Misc</t>
  </si>
  <si>
    <t>Repair/Maint</t>
  </si>
  <si>
    <t>Misc/Reserves</t>
  </si>
  <si>
    <t>Non-Conforming Unit</t>
  </si>
  <si>
    <t>Marketing</t>
  </si>
  <si>
    <t>Taxes*</t>
  </si>
  <si>
    <t>Pet</t>
  </si>
  <si>
    <t>Laundry</t>
  </si>
  <si>
    <t>Total Annual Expenses</t>
  </si>
  <si>
    <t>Expenses per:</t>
  </si>
  <si>
    <t>Est. Sq. Ft.</t>
  </si>
  <si>
    <t>RUBS</t>
  </si>
  <si>
    <t>Unit</t>
  </si>
  <si>
    <t>Annual</t>
  </si>
  <si>
    <t>% of GSI</t>
  </si>
  <si>
    <t>Total Annual Income</t>
  </si>
  <si>
    <t>MARKET INCOME</t>
  </si>
  <si>
    <t>MARKET EXPENSES</t>
  </si>
  <si>
    <t>Annual Operating Proforma</t>
  </si>
  <si>
    <t>Financing Summary</t>
  </si>
  <si>
    <t>Gross Scheduled Income</t>
  </si>
  <si>
    <t>Down Payment</t>
  </si>
  <si>
    <t>Less:  Vacancy Factor</t>
  </si>
  <si>
    <t>Gross Operating Income</t>
  </si>
  <si>
    <t xml:space="preserve">Less:  Expenses </t>
  </si>
  <si>
    <t xml:space="preserve">   </t>
  </si>
  <si>
    <t>Net Operating Income</t>
  </si>
  <si>
    <t>Proposed Financing:</t>
  </si>
  <si>
    <t>Interest Rate:</t>
  </si>
  <si>
    <t>Less:  1st TD Payments</t>
  </si>
  <si>
    <t>Amortized over:</t>
  </si>
  <si>
    <t>Debt Coverage Ratio:</t>
  </si>
  <si>
    <t>Pre-Tax Cash Flow</t>
  </si>
  <si>
    <t>Current:</t>
  </si>
  <si>
    <t>Market:</t>
  </si>
  <si>
    <t>Cash On Cash Return</t>
  </si>
  <si>
    <t>Principal Reduction</t>
  </si>
  <si>
    <t>Earned Return</t>
  </si>
  <si>
    <t>Evan Faulkner 858-472-8680 DRE # 01866439 evanfaulkner@gmail.com</t>
  </si>
  <si>
    <t xml:space="preserve">The information contained herein has been obtained from sources believed reliable. While Faulkner does not doubt its accuracy, we have not verified it, and make no guarantee, warranty, or representation about it. It is your responsibility to independently confirm its accuracy and completeness. Any projections, opinions, assumptions, or estimates are used for example only and do not represent the current or future performance of the property. The value of this transaction depends on tax, financial, and legal advisors. You and your advisors should conduct a careful, independent investigation of the property to determine to your satisfaction the suitability of the property to your needs.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</si>
</sst>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44" formatCode="_(&quot;$&quot;* #,##0.00_);_(&quot;$&quot;* \(#,##0.00\);_(&quot;$&quot;* &quot;-&quot;??_);_(@_)"/>
    <numFmt numFmtId="164" formatCode="0.0"/>
    <numFmt numFmtId="165" formatCode="0.0%"/>
    <numFmt numFmtId="166" formatCode="&quot;$&quot;#,##0"/>
    <numFmt numFmtId="167" formatCode="0.00&quot;x&quot;"/>
  </numFmts>
  <fonts count="13">
    <font>
      <sz val="12"/>
      <color theme="1"/>
      <name val="Calibri"/>
      <family val="2"/>
      <scheme val="minor"/>
    </font>
    <font>
      <b/>
      <sz val="11"/>
      <name val="Times New Roman"/>
      <family val="1"/>
    </font>
    <font>
      <b/>
      <sz val="12"/>
      <color indexed="9"/>
      <name val="Times New Roman"/>
      <family val="1"/>
    </font>
    <font>
      <b/>
      <sz val="12"/>
      <name val="Times New Roman"/>
      <family val="1"/>
    </font>
    <font>
      <sz val="12"/>
      <name val="Times New Roman"/>
      <family val="1"/>
    </font>
    <font>
      <i/>
      <sz val="12"/>
      <name val="Times New Roman"/>
      <family val="1"/>
    </font>
    <font>
      <sz val="12"/>
      <color indexed="9"/>
      <name val="Times New Roman"/>
      <family val="1"/>
    </font>
    <font>
      <b/>
      <u/>
      <sz val="12"/>
      <name val="Times New Roman"/>
      <family val="1"/>
    </font>
    <font>
      <sz val="12"/>
      <color theme="1"/>
      <name val="Times New Roman"/>
      <family val="1"/>
    </font>
    <font>
      <b/>
      <sz val="12"/>
      <color theme="1"/>
      <name val="Times New Roman"/>
      <family val="1"/>
    </font>
    <font>
      <sz val="12"/>
      <color theme="1"/>
      <name val="Calibri"/>
      <family val="2"/>
      <scheme val="minor"/>
    </font>
    <font>
      <sz val="10"/>
      <color theme="1"/>
      <name val="Times New Roman"/>
      <family val="1"/>
    </font>
    <font>
      <b/>
      <sz val="12"/>
      <color theme="0"/>
      <name val="Times New Roman"/>
      <family val="1"/>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0070C0"/>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136">
    <xf numFmtId="0" fontId="0" fillId="0" borderId="0" xfId="0"/>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4" xfId="0" applyFont="1" applyFill="1" applyBorder="1" applyProtection="1">
      <protection locked="0"/>
    </xf>
    <xf numFmtId="0" fontId="2" fillId="2" borderId="5" xfId="0" applyFont="1" applyFill="1" applyBorder="1" applyAlignment="1" applyProtection="1">
      <alignment horizontal="center"/>
      <protection locked="0"/>
    </xf>
    <xf numFmtId="1" fontId="3" fillId="0" borderId="1" xfId="0" applyNumberFormat="1" applyFont="1" applyBorder="1" applyAlignment="1" applyProtection="1">
      <alignment horizontal="center"/>
      <protection locked="0"/>
    </xf>
    <xf numFmtId="0" fontId="3" fillId="0" borderId="0" xfId="0" applyFont="1" applyAlignment="1" applyProtection="1">
      <alignment horizontal="center"/>
      <protection locked="0"/>
    </xf>
    <xf numFmtId="0" fontId="4" fillId="0" borderId="2" xfId="0" applyFont="1" applyBorder="1" applyAlignment="1" applyProtection="1">
      <alignment horizontal="center"/>
      <protection locked="0"/>
    </xf>
    <xf numFmtId="1" fontId="4" fillId="0" borderId="1" xfId="0" applyNumberFormat="1"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2" xfId="0" applyFont="1" applyBorder="1" applyProtection="1">
      <protection locked="0"/>
    </xf>
    <xf numFmtId="0" fontId="2" fillId="2" borderId="1" xfId="0" applyFont="1" applyFill="1" applyBorder="1" applyAlignment="1" applyProtection="1">
      <alignment horizontal="center"/>
      <protection locked="0"/>
    </xf>
    <xf numFmtId="0" fontId="6" fillId="2" borderId="0" xfId="0" applyFont="1" applyFill="1" applyProtection="1">
      <protection locked="0"/>
    </xf>
    <xf numFmtId="0" fontId="2" fillId="2" borderId="0" xfId="0" applyFont="1" applyFill="1" applyAlignment="1" applyProtection="1">
      <alignment horizontal="centerContinuous"/>
      <protection locked="0"/>
    </xf>
    <xf numFmtId="0" fontId="6" fillId="2" borderId="0" xfId="0" applyFont="1" applyFill="1" applyAlignment="1" applyProtection="1">
      <alignment horizontal="centerContinuous"/>
      <protection locked="0"/>
    </xf>
    <xf numFmtId="0" fontId="2" fillId="2" borderId="0" xfId="0" applyFont="1" applyFill="1" applyAlignment="1" applyProtection="1">
      <alignment horizontal="center"/>
      <protection locked="0"/>
    </xf>
    <xf numFmtId="0" fontId="6" fillId="2" borderId="2" xfId="0" applyFont="1" applyFill="1" applyBorder="1" applyProtection="1">
      <protection locked="0"/>
    </xf>
    <xf numFmtId="7" fontId="4" fillId="0" borderId="1" xfId="0" applyNumberFormat="1" applyFont="1" applyBorder="1" applyAlignment="1" applyProtection="1">
      <alignment horizontal="center"/>
      <protection locked="0"/>
    </xf>
    <xf numFmtId="3" fontId="4" fillId="0" borderId="0" xfId="0" applyNumberFormat="1" applyFont="1" applyAlignment="1" applyProtection="1">
      <alignment horizontal="center"/>
      <protection locked="0"/>
    </xf>
    <xf numFmtId="0" fontId="2" fillId="2" borderId="0" xfId="0" applyFont="1" applyFill="1" applyProtection="1">
      <protection locked="0"/>
    </xf>
    <xf numFmtId="5" fontId="4" fillId="0" borderId="2" xfId="0" applyNumberFormat="1" applyFont="1" applyBorder="1" applyAlignment="1">
      <alignment horizontal="center"/>
    </xf>
    <xf numFmtId="0" fontId="4" fillId="0" borderId="1" xfId="0" applyFont="1" applyBorder="1" applyAlignment="1" applyProtection="1">
      <alignment horizontal="center"/>
      <protection locked="0"/>
    </xf>
    <xf numFmtId="5" fontId="4" fillId="0" borderId="2" xfId="0" applyNumberFormat="1" applyFont="1" applyBorder="1" applyAlignment="1" applyProtection="1">
      <alignment horizontal="center"/>
      <protection locked="0"/>
    </xf>
    <xf numFmtId="0" fontId="3" fillId="0" borderId="1" xfId="0" applyFont="1" applyBorder="1" applyProtection="1">
      <protection locked="0"/>
    </xf>
    <xf numFmtId="0" fontId="4" fillId="0" borderId="1" xfId="0" applyFont="1" applyBorder="1" applyProtection="1">
      <protection locked="0"/>
    </xf>
    <xf numFmtId="5" fontId="3" fillId="0" borderId="2" xfId="0" applyNumberFormat="1" applyFont="1" applyBorder="1" applyAlignment="1" applyProtection="1">
      <alignment horizontal="center"/>
      <protection locked="0"/>
    </xf>
    <xf numFmtId="0" fontId="5" fillId="0" borderId="1" xfId="0" applyFont="1" applyBorder="1" applyProtection="1">
      <protection locked="0"/>
    </xf>
    <xf numFmtId="9" fontId="3" fillId="0" borderId="2" xfId="0" applyNumberFormat="1" applyFont="1" applyBorder="1" applyAlignment="1" applyProtection="1">
      <alignment horizontal="center"/>
      <protection locked="0"/>
    </xf>
    <xf numFmtId="5" fontId="5" fillId="0" borderId="6" xfId="0" applyNumberFormat="1" applyFont="1" applyBorder="1" applyAlignment="1" applyProtection="1">
      <alignment horizontal="center"/>
      <protection locked="0"/>
    </xf>
    <xf numFmtId="10" fontId="4" fillId="0" borderId="2" xfId="0" applyNumberFormat="1" applyFont="1" applyBorder="1" applyAlignment="1" applyProtection="1">
      <alignment horizontal="center"/>
      <protection locked="0"/>
    </xf>
    <xf numFmtId="2" fontId="4" fillId="0" borderId="2" xfId="0" applyNumberFormat="1" applyFont="1" applyBorder="1" applyAlignment="1" applyProtection="1">
      <alignment horizontal="center"/>
      <protection locked="0"/>
    </xf>
    <xf numFmtId="1" fontId="4" fillId="0" borderId="0" xfId="0" applyNumberFormat="1" applyFont="1" applyAlignment="1" applyProtection="1">
      <alignment horizontal="center"/>
      <protection locked="0"/>
    </xf>
    <xf numFmtId="0" fontId="4" fillId="3" borderId="10" xfId="0" applyFont="1" applyFill="1" applyBorder="1" applyProtection="1">
      <protection locked="0"/>
    </xf>
    <xf numFmtId="165" fontId="3" fillId="3" borderId="10" xfId="0" applyNumberFormat="1" applyFont="1" applyFill="1" applyBorder="1" applyAlignment="1" applyProtection="1">
      <alignment horizontal="center"/>
      <protection locked="0"/>
    </xf>
    <xf numFmtId="165" fontId="3" fillId="3" borderId="11" xfId="0" applyNumberFormat="1" applyFont="1" applyFill="1" applyBorder="1" applyAlignment="1" applyProtection="1">
      <alignment horizontal="center"/>
      <protection locked="0"/>
    </xf>
    <xf numFmtId="0" fontId="6" fillId="2" borderId="0" xfId="0" applyFont="1" applyFill="1" applyAlignment="1" applyProtection="1">
      <alignment horizontal="center"/>
      <protection locked="0"/>
    </xf>
    <xf numFmtId="5" fontId="3" fillId="0" borderId="14" xfId="0" applyNumberFormat="1" applyFont="1" applyBorder="1" applyAlignment="1" applyProtection="1">
      <alignment horizontal="center"/>
      <protection locked="0"/>
    </xf>
    <xf numFmtId="5" fontId="9" fillId="0" borderId="13" xfId="0" applyNumberFormat="1" applyFont="1" applyBorder="1" applyAlignment="1">
      <alignment horizontal="center"/>
    </xf>
    <xf numFmtId="2" fontId="3" fillId="0" borderId="3" xfId="0" applyNumberFormat="1" applyFont="1" applyBorder="1" applyAlignment="1" applyProtection="1">
      <alignment horizontal="center"/>
      <protection locked="0"/>
    </xf>
    <xf numFmtId="2" fontId="3" fillId="0" borderId="5" xfId="0" applyNumberFormat="1" applyFont="1" applyBorder="1" applyAlignment="1" applyProtection="1">
      <alignment horizontal="center"/>
      <protection locked="0"/>
    </xf>
    <xf numFmtId="164" fontId="4" fillId="0" borderId="7" xfId="0" applyNumberFormat="1" applyFont="1" applyBorder="1" applyAlignment="1" applyProtection="1">
      <alignment horizontal="center"/>
      <protection locked="0"/>
    </xf>
    <xf numFmtId="164" fontId="4" fillId="0" borderId="9" xfId="0" applyNumberFormat="1" applyFont="1" applyBorder="1" applyAlignment="1" applyProtection="1">
      <alignment horizontal="center"/>
      <protection locked="0"/>
    </xf>
    <xf numFmtId="0" fontId="3" fillId="0" borderId="2" xfId="0" applyFont="1" applyBorder="1" applyAlignment="1" applyProtection="1">
      <alignment horizontal="center"/>
      <protection locked="0"/>
    </xf>
    <xf numFmtId="0" fontId="8" fillId="0" borderId="0" xfId="0" applyFont="1"/>
    <xf numFmtId="166" fontId="8" fillId="0" borderId="0" xfId="0" applyNumberFormat="1" applyFont="1"/>
    <xf numFmtId="9" fontId="8" fillId="0" borderId="0" xfId="2" applyFont="1"/>
    <xf numFmtId="10" fontId="8" fillId="0" borderId="0" xfId="2" applyNumberFormat="1" applyFont="1"/>
    <xf numFmtId="2" fontId="8" fillId="0" borderId="0" xfId="0" applyNumberFormat="1" applyFont="1"/>
    <xf numFmtId="167" fontId="8" fillId="0" borderId="0" xfId="0" applyNumberFormat="1" applyFont="1"/>
    <xf numFmtId="166" fontId="8" fillId="0" borderId="0" xfId="1" applyNumberFormat="1" applyFont="1"/>
    <xf numFmtId="2" fontId="4" fillId="0" borderId="0" xfId="0" applyNumberFormat="1" applyFont="1" applyAlignment="1" applyProtection="1">
      <alignment horizontal="right"/>
      <protection locked="0"/>
    </xf>
    <xf numFmtId="6" fontId="4" fillId="0" borderId="6" xfId="0" applyNumberFormat="1" applyFont="1" applyBorder="1" applyAlignment="1" applyProtection="1">
      <alignment horizontal="center"/>
      <protection locked="0"/>
    </xf>
    <xf numFmtId="6" fontId="8" fillId="0" borderId="6" xfId="0" applyNumberFormat="1" applyFont="1" applyBorder="1" applyAlignment="1">
      <alignment horizontal="center"/>
    </xf>
    <xf numFmtId="0" fontId="3" fillId="0" borderId="0" xfId="0" applyFont="1" applyProtection="1">
      <protection locked="0"/>
    </xf>
    <xf numFmtId="0" fontId="8" fillId="0" borderId="1" xfId="0" applyFont="1" applyBorder="1"/>
    <xf numFmtId="5" fontId="4" fillId="0" borderId="0" xfId="0" applyNumberFormat="1" applyFont="1" applyAlignment="1">
      <alignment horizontal="center"/>
    </xf>
    <xf numFmtId="0" fontId="4" fillId="0" borderId="0" xfId="0" applyFont="1" applyAlignment="1" applyProtection="1">
      <alignment horizontal="left"/>
      <protection locked="0"/>
    </xf>
    <xf numFmtId="6" fontId="4" fillId="0" borderId="0" xfId="0" applyNumberFormat="1" applyFont="1" applyAlignment="1" applyProtection="1">
      <alignment horizontal="center"/>
      <protection locked="0"/>
    </xf>
    <xf numFmtId="6" fontId="8" fillId="0" borderId="0" xfId="0" applyNumberFormat="1" applyFont="1" applyAlignment="1">
      <alignment horizontal="center"/>
    </xf>
    <xf numFmtId="5" fontId="4" fillId="0" borderId="0" xfId="0" applyNumberFormat="1" applyFont="1" applyAlignment="1" applyProtection="1">
      <alignment horizontal="left"/>
      <protection locked="0"/>
    </xf>
    <xf numFmtId="0" fontId="3" fillId="0" borderId="0" xfId="0" applyFont="1" applyAlignment="1" applyProtection="1">
      <alignment horizontal="left"/>
      <protection locked="0"/>
    </xf>
    <xf numFmtId="5" fontId="3" fillId="0" borderId="0" xfId="0" applyNumberFormat="1" applyFont="1" applyAlignment="1" applyProtection="1">
      <alignment horizontal="center"/>
      <protection locked="0"/>
    </xf>
    <xf numFmtId="165" fontId="3" fillId="0" borderId="0" xfId="0" applyNumberFormat="1" applyFont="1" applyAlignment="1" applyProtection="1">
      <alignment horizontal="center"/>
      <protection locked="0"/>
    </xf>
    <xf numFmtId="0" fontId="7" fillId="0" borderId="0" xfId="0" applyFont="1" applyAlignment="1" applyProtection="1">
      <alignment horizontal="centerContinuous"/>
      <protection locked="0"/>
    </xf>
    <xf numFmtId="5" fontId="7" fillId="0" borderId="0" xfId="0" applyNumberFormat="1" applyFont="1" applyAlignment="1" applyProtection="1">
      <alignment horizontal="centerContinuous"/>
      <protection locked="0"/>
    </xf>
    <xf numFmtId="5" fontId="4" fillId="0" borderId="0" xfId="0" applyNumberFormat="1" applyFont="1" applyAlignment="1" applyProtection="1">
      <alignment horizontal="center"/>
      <protection locked="0"/>
    </xf>
    <xf numFmtId="0" fontId="4" fillId="0" borderId="7" xfId="0" applyFont="1" applyBorder="1" applyAlignment="1" applyProtection="1">
      <alignment horizontal="center"/>
      <protection locked="0"/>
    </xf>
    <xf numFmtId="0" fontId="8" fillId="0" borderId="8" xfId="0" applyFont="1" applyBorder="1"/>
    <xf numFmtId="0" fontId="4" fillId="0" borderId="9" xfId="0" applyFont="1" applyBorder="1" applyProtection="1">
      <protection locked="0"/>
    </xf>
    <xf numFmtId="0" fontId="8" fillId="0" borderId="0" xfId="0" applyFont="1" applyAlignment="1">
      <alignment horizontal="center"/>
    </xf>
    <xf numFmtId="10" fontId="4" fillId="0" borderId="7" xfId="0" applyNumberFormat="1" applyFont="1" applyBorder="1" applyAlignment="1" applyProtection="1">
      <alignment horizontal="center"/>
      <protection locked="0"/>
    </xf>
    <xf numFmtId="10" fontId="4" fillId="0" borderId="9" xfId="0" applyNumberFormat="1" applyFont="1" applyBorder="1" applyAlignment="1" applyProtection="1">
      <alignment horizontal="center"/>
      <protection locked="0"/>
    </xf>
    <xf numFmtId="0" fontId="8" fillId="0" borderId="2" xfId="0" applyFont="1" applyBorder="1"/>
    <xf numFmtId="0" fontId="4" fillId="0" borderId="1" xfId="0" applyFont="1" applyBorder="1" applyAlignment="1" applyProtection="1">
      <alignment horizontal="left"/>
      <protection locked="0"/>
    </xf>
    <xf numFmtId="0" fontId="8" fillId="0" borderId="7" xfId="0" applyFont="1" applyBorder="1"/>
    <xf numFmtId="7" fontId="3" fillId="0" borderId="2" xfId="0" applyNumberFormat="1" applyFont="1" applyBorder="1" applyAlignment="1" applyProtection="1">
      <alignment horizontal="center"/>
      <protection locked="0"/>
    </xf>
    <xf numFmtId="165" fontId="3" fillId="0" borderId="2" xfId="0" applyNumberFormat="1" applyFont="1" applyBorder="1" applyAlignment="1" applyProtection="1">
      <alignment horizontal="center"/>
      <protection locked="0"/>
    </xf>
    <xf numFmtId="0" fontId="4" fillId="0" borderId="3" xfId="0" applyFont="1" applyBorder="1" applyProtection="1">
      <protection locked="0"/>
    </xf>
    <xf numFmtId="0" fontId="4" fillId="0" borderId="4" xfId="0" applyFont="1" applyBorder="1" applyProtection="1">
      <protection locked="0"/>
    </xf>
    <xf numFmtId="2" fontId="7" fillId="0" borderId="4" xfId="0" applyNumberFormat="1" applyFont="1" applyBorder="1" applyAlignment="1" applyProtection="1">
      <alignment horizontal="center"/>
      <protection locked="0"/>
    </xf>
    <xf numFmtId="0" fontId="4" fillId="0" borderId="5" xfId="0" applyFont="1" applyBorder="1" applyProtection="1">
      <protection locked="0"/>
    </xf>
    <xf numFmtId="165" fontId="5" fillId="0" borderId="0" xfId="0" applyNumberFormat="1" applyFont="1" applyAlignment="1" applyProtection="1">
      <alignment horizontal="center"/>
      <protection locked="0"/>
    </xf>
    <xf numFmtId="5" fontId="5" fillId="0" borderId="0" xfId="0" applyNumberFormat="1" applyFont="1" applyAlignment="1" applyProtection="1">
      <alignment horizontal="center"/>
      <protection locked="0"/>
    </xf>
    <xf numFmtId="165" fontId="4" fillId="0" borderId="0" xfId="0" applyNumberFormat="1" applyFont="1" applyProtection="1">
      <protection locked="0"/>
    </xf>
    <xf numFmtId="0" fontId="3" fillId="3" borderId="15" xfId="0" applyFont="1" applyFill="1" applyBorder="1" applyProtection="1">
      <protection locked="0"/>
    </xf>
    <xf numFmtId="166" fontId="4" fillId="0" borderId="0" xfId="0" applyNumberFormat="1" applyFont="1" applyAlignment="1" applyProtection="1">
      <alignment horizontal="center"/>
      <protection locked="0"/>
    </xf>
    <xf numFmtId="0" fontId="3" fillId="3" borderId="16" xfId="0" applyFont="1" applyFill="1" applyBorder="1" applyProtection="1">
      <protection locked="0"/>
    </xf>
    <xf numFmtId="0" fontId="4" fillId="3" borderId="17" xfId="0" applyFont="1" applyFill="1" applyBorder="1" applyProtection="1">
      <protection locked="0"/>
    </xf>
    <xf numFmtId="165" fontId="3" fillId="3" borderId="17" xfId="0" applyNumberFormat="1" applyFont="1" applyFill="1" applyBorder="1" applyAlignment="1" applyProtection="1">
      <alignment horizontal="center"/>
      <protection locked="0"/>
    </xf>
    <xf numFmtId="165" fontId="3" fillId="3" borderId="18" xfId="0" applyNumberFormat="1" applyFont="1" applyFill="1" applyBorder="1" applyAlignment="1" applyProtection="1">
      <alignment horizontal="center"/>
      <protection locked="0"/>
    </xf>
    <xf numFmtId="0" fontId="4" fillId="0" borderId="8" xfId="0" applyFont="1" applyBorder="1" applyProtection="1">
      <protection locked="0"/>
    </xf>
    <xf numFmtId="0" fontId="9" fillId="0" borderId="1"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2"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center"/>
      <protection locked="0"/>
    </xf>
    <xf numFmtId="0" fontId="5" fillId="0" borderId="0" xfId="0" applyFont="1" applyAlignment="1" applyProtection="1">
      <alignment horizontal="center"/>
      <protection locked="0"/>
    </xf>
    <xf numFmtId="3" fontId="4" fillId="0" borderId="0" xfId="0" applyNumberFormat="1" applyFont="1" applyAlignment="1" applyProtection="1">
      <alignment horizontal="center"/>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0" xfId="0" applyFont="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2" fillId="2" borderId="2" xfId="0" applyFont="1" applyFill="1" applyBorder="1" applyAlignment="1" applyProtection="1">
      <alignment horizontal="center"/>
      <protection locked="0"/>
    </xf>
    <xf numFmtId="0" fontId="3" fillId="0" borderId="0" xfId="0" applyFont="1" applyAlignment="1" applyProtection="1">
      <alignment horizontal="center" wrapText="1"/>
      <protection locked="0"/>
    </xf>
    <xf numFmtId="0" fontId="8" fillId="0" borderId="0" xfId="0" applyFont="1" applyAlignment="1">
      <alignment horizontal="center" wrapText="1"/>
    </xf>
    <xf numFmtId="5" fontId="3" fillId="3" borderId="12" xfId="0" applyNumberFormat="1" applyFont="1" applyFill="1" applyBorder="1" applyAlignment="1" applyProtection="1">
      <alignment horizontal="center" vertical="center" wrapText="1"/>
      <protection locked="0"/>
    </xf>
    <xf numFmtId="0" fontId="8" fillId="3" borderId="13" xfId="0" applyFont="1" applyFill="1" applyBorder="1" applyAlignment="1">
      <alignment horizontal="center" vertical="center" wrapText="1"/>
    </xf>
    <xf numFmtId="166" fontId="3" fillId="0" borderId="14" xfId="0" applyNumberFormat="1" applyFont="1" applyBorder="1" applyAlignment="1" applyProtection="1">
      <alignment horizontal="center" vertical="center" wrapText="1"/>
      <protection locked="0"/>
    </xf>
    <xf numFmtId="166" fontId="9" fillId="0" borderId="13" xfId="0" applyNumberFormat="1" applyFont="1" applyBorder="1" applyAlignment="1">
      <alignment horizontal="center" vertical="center" wrapText="1"/>
    </xf>
    <xf numFmtId="0" fontId="2" fillId="2" borderId="8" xfId="0" applyFont="1" applyFill="1" applyBorder="1" applyAlignment="1" applyProtection="1">
      <alignment horizontal="center" wrapText="1"/>
      <protection locked="0"/>
    </xf>
    <xf numFmtId="0" fontId="8" fillId="0" borderId="8" xfId="0" applyFont="1" applyBorder="1" applyAlignment="1">
      <alignment wrapText="1"/>
    </xf>
    <xf numFmtId="0" fontId="3" fillId="0" borderId="0" xfId="0" applyFont="1" applyAlignment="1" applyProtection="1">
      <alignment horizontal="left" wrapText="1"/>
      <protection locked="0"/>
    </xf>
    <xf numFmtId="0" fontId="8" fillId="0" borderId="0" xfId="0" applyFont="1" applyAlignment="1">
      <alignment horizontal="left" wrapText="1"/>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5"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6" fontId="8" fillId="0" borderId="0" xfId="0" applyNumberFormat="1"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279400</xdr:colOff>
      <xdr:row>0</xdr:row>
      <xdr:rowOff>165100</xdr:rowOff>
    </xdr:from>
    <xdr:to>
      <xdr:col>17</xdr:col>
      <xdr:colOff>412750</xdr:colOff>
      <xdr:row>15</xdr:row>
      <xdr:rowOff>123825</xdr:rowOff>
    </xdr:to>
    <xdr:pic>
      <xdr:nvPicPr>
        <xdr:cNvPr id="6" name="Picture 1">
          <a:extLst>
            <a:ext uri="{FF2B5EF4-FFF2-40B4-BE49-F238E27FC236}">
              <a16:creationId xmlns:a16="http://schemas.microsoft.com/office/drawing/2014/main" id="{46004699-9FFB-F1A4-BEBE-90A14624E0C9}"/>
            </a:ext>
          </a:extLst>
        </xdr:cNvPr>
        <xdr:cNvPicPr>
          <a:picLocks noChangeAspect="1"/>
        </xdr:cNvPicPr>
      </xdr:nvPicPr>
      <xdr:blipFill rotWithShape="1">
        <a:blip xmlns:r="http://schemas.openxmlformats.org/officeDocument/2006/relationships" r:embed="rId1"/>
        <a:srcRect t="16993" b="31590"/>
        <a:stretch>
          <a:fillRect/>
        </a:stretch>
      </xdr:blipFill>
      <xdr:spPr>
        <a:xfrm>
          <a:off x="9245600" y="165100"/>
          <a:ext cx="7772400" cy="299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D98F6-EF6D-144C-99AF-801A01B5E5D9}">
  <dimension ref="B1:O74"/>
  <sheetViews>
    <sheetView tabSelected="1" workbookViewId="0">
      <selection activeCell="M29" sqref="M29"/>
    </sheetView>
  </sheetViews>
  <sheetFormatPr defaultColWidth="10.875" defaultRowHeight="15.95"/>
  <cols>
    <col min="1" max="1" width="7.875" style="44" customWidth="1"/>
    <col min="2" max="2" width="14.375" style="44" customWidth="1"/>
    <col min="3" max="3" width="17.5" style="44" bestFit="1" customWidth="1"/>
    <col min="4" max="4" width="10.875" style="44"/>
    <col min="5" max="5" width="12" style="44" bestFit="1" customWidth="1"/>
    <col min="6" max="6" width="12" style="44" customWidth="1"/>
    <col min="7" max="7" width="17.625" style="44" customWidth="1"/>
    <col min="8" max="8" width="12.375" style="44" customWidth="1"/>
    <col min="9" max="9" width="13.125" style="44" bestFit="1" customWidth="1"/>
    <col min="10" max="10" width="7.875" style="44" customWidth="1"/>
    <col min="11" max="11" width="17.125" style="44" bestFit="1" customWidth="1"/>
    <col min="12" max="12" width="11.125" style="45" bestFit="1" customWidth="1"/>
    <col min="13" max="13" width="10.875" style="44"/>
    <col min="14" max="14" width="17.5" style="44" bestFit="1" customWidth="1"/>
    <col min="15" max="15" width="14" style="50" bestFit="1" customWidth="1"/>
    <col min="16" max="16384" width="10.875" style="44"/>
  </cols>
  <sheetData>
    <row r="1" spans="2:9" ht="15.75">
      <c r="B1" s="129" t="s">
        <v>0</v>
      </c>
      <c r="C1" s="130"/>
      <c r="D1" s="130"/>
      <c r="E1" s="130"/>
      <c r="F1" s="130"/>
      <c r="G1" s="130"/>
      <c r="H1" s="130"/>
      <c r="I1" s="131"/>
    </row>
    <row r="2" spans="2:9" ht="15.75">
      <c r="B2" s="132"/>
      <c r="C2" s="133"/>
      <c r="D2" s="133"/>
      <c r="E2" s="133"/>
      <c r="F2" s="133"/>
      <c r="G2" s="133"/>
      <c r="H2" s="133"/>
      <c r="I2" s="134"/>
    </row>
    <row r="3" spans="2:9" ht="17.100000000000001" thickBot="1">
      <c r="B3" s="95"/>
      <c r="C3" s="96"/>
      <c r="D3" s="96"/>
      <c r="E3" s="96"/>
      <c r="F3" s="96"/>
      <c r="G3" s="96"/>
      <c r="H3" s="96"/>
      <c r="I3" s="97"/>
    </row>
    <row r="4" spans="2:9">
      <c r="B4" s="1" t="s">
        <v>1</v>
      </c>
      <c r="C4" s="2"/>
      <c r="D4" s="2" t="s">
        <v>2</v>
      </c>
      <c r="E4" s="3"/>
      <c r="F4" s="2" t="s">
        <v>3</v>
      </c>
      <c r="G4" s="3"/>
      <c r="H4" s="2" t="s">
        <v>4</v>
      </c>
      <c r="I4" s="4" t="s">
        <v>5</v>
      </c>
    </row>
    <row r="5" spans="2:9">
      <c r="B5" s="5">
        <v>24</v>
      </c>
      <c r="C5" s="113" t="s">
        <v>6</v>
      </c>
      <c r="D5" s="114"/>
      <c r="E5" s="114"/>
      <c r="F5" s="121" t="s">
        <v>7</v>
      </c>
      <c r="G5" s="122"/>
      <c r="H5" s="6">
        <v>92109</v>
      </c>
      <c r="I5" s="43">
        <v>4156021000</v>
      </c>
    </row>
    <row r="6" spans="2:9">
      <c r="B6" s="8"/>
      <c r="C6" s="98"/>
      <c r="D6" s="98"/>
      <c r="E6" s="98"/>
      <c r="F6" s="9"/>
      <c r="G6" s="10"/>
      <c r="H6" s="9"/>
      <c r="I6" s="11"/>
    </row>
    <row r="7" spans="2:9" ht="17.100000000000001" thickBot="1">
      <c r="B7" s="12" t="s">
        <v>8</v>
      </c>
      <c r="C7" s="12" t="s">
        <v>9</v>
      </c>
      <c r="D7" s="14" t="s">
        <v>10</v>
      </c>
      <c r="E7" s="15"/>
      <c r="F7" s="119" t="s">
        <v>11</v>
      </c>
      <c r="G7" s="120"/>
      <c r="H7" s="16" t="s">
        <v>12</v>
      </c>
      <c r="I7" s="17"/>
    </row>
    <row r="8" spans="2:9">
      <c r="B8" s="115">
        <v>12000000</v>
      </c>
      <c r="C8" s="37">
        <v>0</v>
      </c>
      <c r="D8" s="39" t="s">
        <v>13</v>
      </c>
      <c r="E8" s="40" t="s">
        <v>14</v>
      </c>
      <c r="F8" s="39" t="s">
        <v>13</v>
      </c>
      <c r="G8" s="40" t="s">
        <v>14</v>
      </c>
      <c r="H8" s="117">
        <f>B8/B5</f>
        <v>500000</v>
      </c>
      <c r="I8" s="11"/>
    </row>
    <row r="9" spans="2:9" ht="17.100000000000001" thickBot="1">
      <c r="B9" s="116"/>
      <c r="C9" s="38">
        <f>B8+C8</f>
        <v>12000000</v>
      </c>
      <c r="D9" s="41">
        <f>B8/E51</f>
        <v>15.133553610613665</v>
      </c>
      <c r="E9" s="42">
        <f>C9/F51</f>
        <v>13.002407612476244</v>
      </c>
      <c r="F9" s="71">
        <f>E55/B8</f>
        <v>4.1325872499999999E-2</v>
      </c>
      <c r="G9" s="72">
        <f>F55/C9</f>
        <v>5.1447261583333327E-2</v>
      </c>
      <c r="H9" s="118"/>
      <c r="I9" s="11"/>
    </row>
    <row r="10" spans="2:9">
      <c r="B10" s="12" t="s">
        <v>8</v>
      </c>
      <c r="C10" s="16" t="s">
        <v>15</v>
      </c>
      <c r="D10" s="14" t="s">
        <v>16</v>
      </c>
      <c r="E10" s="15"/>
      <c r="F10" s="16" t="s">
        <v>17</v>
      </c>
      <c r="G10" s="16"/>
      <c r="H10" s="17"/>
      <c r="I10" s="17"/>
    </row>
    <row r="11" spans="2:9">
      <c r="B11" s="12" t="s">
        <v>18</v>
      </c>
      <c r="C11" s="16" t="s">
        <v>19</v>
      </c>
      <c r="D11" s="14" t="s">
        <v>20</v>
      </c>
      <c r="E11" s="15"/>
      <c r="F11" s="16" t="s">
        <v>20</v>
      </c>
      <c r="G11" s="16" t="s">
        <v>21</v>
      </c>
      <c r="H11" s="16" t="s">
        <v>22</v>
      </c>
      <c r="I11" s="17"/>
    </row>
    <row r="12" spans="2:9">
      <c r="B12" s="18">
        <f>B8/D12</f>
        <v>1000</v>
      </c>
      <c r="C12" s="32">
        <f>D12/B5</f>
        <v>500</v>
      </c>
      <c r="D12" s="99">
        <v>12000</v>
      </c>
      <c r="E12" s="99"/>
      <c r="F12" s="19">
        <v>14077</v>
      </c>
      <c r="G12" s="9">
        <v>24</v>
      </c>
      <c r="H12" s="9">
        <v>1960</v>
      </c>
      <c r="I12" s="11"/>
    </row>
    <row r="13" spans="2:9">
      <c r="B13" s="12" t="s">
        <v>23</v>
      </c>
      <c r="C13" s="16" t="s">
        <v>24</v>
      </c>
      <c r="D13" s="14"/>
      <c r="E13" s="15"/>
      <c r="F13" s="16"/>
      <c r="G13" s="20" t="s">
        <v>25</v>
      </c>
      <c r="H13" s="16"/>
      <c r="I13" s="17"/>
    </row>
    <row r="14" spans="2:9" ht="17.100000000000001" thickBot="1">
      <c r="B14" s="12" t="s">
        <v>26</v>
      </c>
      <c r="C14" s="36" t="s">
        <v>27</v>
      </c>
      <c r="D14" s="14" t="s">
        <v>28</v>
      </c>
      <c r="E14" s="15" t="s">
        <v>29</v>
      </c>
      <c r="F14" s="16"/>
      <c r="G14" s="13"/>
      <c r="H14" s="16"/>
      <c r="I14" s="17"/>
    </row>
    <row r="15" spans="2:9">
      <c r="B15" s="123" t="s">
        <v>30</v>
      </c>
      <c r="C15" s="124"/>
      <c r="D15" s="124"/>
      <c r="E15" s="124"/>
      <c r="F15" s="123" t="s">
        <v>31</v>
      </c>
      <c r="G15" s="124"/>
      <c r="H15" s="124"/>
      <c r="I15" s="127"/>
    </row>
    <row r="16" spans="2:9">
      <c r="B16" s="55" t="s">
        <v>32</v>
      </c>
      <c r="F16" s="74"/>
      <c r="I16" s="73"/>
    </row>
    <row r="17" spans="2:12">
      <c r="B17" s="22">
        <v>8</v>
      </c>
      <c r="C17" s="9" t="s">
        <v>33</v>
      </c>
      <c r="D17" s="58">
        <v>2195</v>
      </c>
      <c r="E17" s="59">
        <f>D17*B17</f>
        <v>17560</v>
      </c>
      <c r="F17" s="25" t="s">
        <v>34</v>
      </c>
      <c r="G17" s="56">
        <f>5319+11569</f>
        <v>16888</v>
      </c>
      <c r="H17" s="57" t="s">
        <v>35</v>
      </c>
      <c r="I17" s="21">
        <f>E53*0.05</f>
        <v>38457.590000000004</v>
      </c>
    </row>
    <row r="18" spans="2:12" ht="17.100000000000001" thickBot="1">
      <c r="B18" s="22">
        <v>16</v>
      </c>
      <c r="C18" s="9" t="s">
        <v>36</v>
      </c>
      <c r="D18" s="58">
        <v>2774</v>
      </c>
      <c r="E18" s="53">
        <f>D18*B18</f>
        <v>44384</v>
      </c>
      <c r="F18" s="74" t="s">
        <v>37</v>
      </c>
      <c r="G18" s="56">
        <f>5715+2866</f>
        <v>8581</v>
      </c>
      <c r="H18" s="57" t="s">
        <v>38</v>
      </c>
      <c r="I18" s="23">
        <v>5599</v>
      </c>
    </row>
    <row r="19" spans="2:12" ht="17.100000000000001" thickTop="1">
      <c r="B19" s="22"/>
      <c r="C19" s="9"/>
      <c r="D19" s="58" t="s">
        <v>39</v>
      </c>
      <c r="E19" s="59">
        <f>SUM(E17:E18)</f>
        <v>61944</v>
      </c>
      <c r="F19" s="74" t="s">
        <v>40</v>
      </c>
      <c r="G19" s="56">
        <v>7661</v>
      </c>
      <c r="H19" s="60" t="s">
        <v>41</v>
      </c>
      <c r="I19" s="21">
        <v>11649</v>
      </c>
    </row>
    <row r="20" spans="2:12">
      <c r="B20" s="55"/>
      <c r="E20" s="135"/>
      <c r="F20" s="74" t="s">
        <v>42</v>
      </c>
      <c r="G20" s="56">
        <v>1600</v>
      </c>
      <c r="H20" s="60" t="s">
        <v>43</v>
      </c>
      <c r="I20" s="23">
        <v>684</v>
      </c>
    </row>
    <row r="21" spans="2:12">
      <c r="B21" s="55" t="s">
        <v>44</v>
      </c>
      <c r="F21" s="74" t="s">
        <v>45</v>
      </c>
      <c r="G21" s="56">
        <v>1111</v>
      </c>
      <c r="H21" s="60" t="s">
        <v>46</v>
      </c>
      <c r="I21" s="23">
        <v>5726</v>
      </c>
    </row>
    <row r="22" spans="2:12">
      <c r="B22" s="22"/>
      <c r="C22" s="9" t="s">
        <v>47</v>
      </c>
      <c r="D22" s="58"/>
      <c r="E22" s="59">
        <v>6318</v>
      </c>
      <c r="F22" s="55" t="s">
        <v>48</v>
      </c>
      <c r="G22" s="56">
        <v>22819</v>
      </c>
      <c r="H22" s="10" t="s">
        <v>49</v>
      </c>
      <c r="I22" s="23">
        <v>3926</v>
      </c>
    </row>
    <row r="23" spans="2:12">
      <c r="B23" s="22"/>
      <c r="C23" s="70" t="s">
        <v>50</v>
      </c>
      <c r="E23" s="59">
        <v>16740</v>
      </c>
      <c r="F23" s="55" t="s">
        <v>51</v>
      </c>
      <c r="G23" s="56">
        <v>1428</v>
      </c>
      <c r="H23" s="10" t="s">
        <v>52</v>
      </c>
      <c r="I23" s="23">
        <f>(B8*0.0122509)+100.94</f>
        <v>147111.74000000002</v>
      </c>
    </row>
    <row r="24" spans="2:12">
      <c r="B24" s="22"/>
      <c r="C24" s="9" t="s">
        <v>53</v>
      </c>
      <c r="D24" s="58"/>
      <c r="E24" s="59">
        <v>1972</v>
      </c>
      <c r="F24" s="55"/>
      <c r="I24" s="23"/>
    </row>
    <row r="25" spans="2:12">
      <c r="B25" s="22"/>
      <c r="C25" s="9" t="s">
        <v>54</v>
      </c>
      <c r="D25" s="58"/>
      <c r="E25" s="58">
        <v>2706</v>
      </c>
      <c r="F25" s="55"/>
      <c r="G25" s="61" t="s">
        <v>55</v>
      </c>
      <c r="H25" s="10"/>
      <c r="I25" s="26">
        <f>SUM(G17:G23)+SUM(I17:I23)</f>
        <v>273241.33</v>
      </c>
    </row>
    <row r="26" spans="2:12">
      <c r="B26" s="22"/>
      <c r="C26" s="9" t="s">
        <v>21</v>
      </c>
      <c r="D26" s="58"/>
      <c r="E26" s="58">
        <v>5428</v>
      </c>
      <c r="F26" s="55"/>
      <c r="G26" s="6" t="s">
        <v>56</v>
      </c>
      <c r="H26" s="6" t="s">
        <v>57</v>
      </c>
      <c r="I26" s="76">
        <f>I25/D12</f>
        <v>22.770110833333334</v>
      </c>
    </row>
    <row r="27" spans="2:12" ht="17.100000000000001" thickBot="1">
      <c r="B27" s="22"/>
      <c r="C27" s="9" t="s">
        <v>58</v>
      </c>
      <c r="D27" s="58"/>
      <c r="E27" s="52">
        <v>16448</v>
      </c>
      <c r="F27" s="55"/>
      <c r="G27" s="10"/>
      <c r="H27" s="6" t="s">
        <v>59</v>
      </c>
      <c r="I27" s="26">
        <f>I25/B5</f>
        <v>11385.055416666668</v>
      </c>
    </row>
    <row r="28" spans="2:12" ht="17.100000000000001" thickTop="1">
      <c r="B28" s="22"/>
      <c r="C28" s="9"/>
      <c r="D28" s="58" t="s">
        <v>60</v>
      </c>
      <c r="E28" s="58">
        <f>SUM(E22:E27)</f>
        <v>49612</v>
      </c>
      <c r="F28" s="55"/>
      <c r="G28" s="10"/>
      <c r="H28" s="6" t="s">
        <v>61</v>
      </c>
      <c r="I28" s="77">
        <f>I25/E51</f>
        <v>0.34459269301586504</v>
      </c>
    </row>
    <row r="29" spans="2:12">
      <c r="B29" s="22"/>
      <c r="C29" s="9"/>
      <c r="D29" s="58"/>
      <c r="E29" s="58"/>
      <c r="F29" s="55"/>
      <c r="I29" s="73"/>
      <c r="L29" s="47"/>
    </row>
    <row r="30" spans="2:12">
      <c r="B30" s="24"/>
      <c r="C30" s="54" t="s">
        <v>62</v>
      </c>
      <c r="D30" s="10"/>
      <c r="E30" s="62">
        <f>(E19*12)+E28</f>
        <v>792940</v>
      </c>
      <c r="F30" s="55"/>
      <c r="I30" s="23"/>
    </row>
    <row r="31" spans="2:12">
      <c r="B31" s="24"/>
      <c r="C31" s="10"/>
      <c r="D31" s="10"/>
      <c r="E31" s="62"/>
      <c r="F31" s="25"/>
      <c r="G31" s="6"/>
      <c r="H31" s="63"/>
      <c r="I31" s="23"/>
    </row>
    <row r="32" spans="2:12">
      <c r="B32" s="125" t="s">
        <v>63</v>
      </c>
      <c r="C32" s="126"/>
      <c r="D32" s="126"/>
      <c r="E32" s="126"/>
      <c r="F32" s="125" t="s">
        <v>64</v>
      </c>
      <c r="G32" s="126"/>
      <c r="H32" s="126"/>
      <c r="I32" s="128"/>
    </row>
    <row r="33" spans="2:13">
      <c r="B33" s="55" t="s">
        <v>32</v>
      </c>
      <c r="C33" s="64"/>
      <c r="D33" s="64"/>
      <c r="E33" s="65"/>
      <c r="F33" s="55"/>
      <c r="I33" s="73"/>
    </row>
    <row r="34" spans="2:13">
      <c r="B34" s="22">
        <v>8</v>
      </c>
      <c r="C34" s="9" t="s">
        <v>33</v>
      </c>
      <c r="D34" s="58">
        <v>2600</v>
      </c>
      <c r="E34" s="59">
        <f>D34*B34</f>
        <v>20800</v>
      </c>
      <c r="F34" s="74" t="str">
        <f t="shared" ref="F34:H36" si="0">F17</f>
        <v>Electric/Gas</v>
      </c>
      <c r="G34" s="66">
        <f t="shared" si="0"/>
        <v>16888</v>
      </c>
      <c r="H34" s="57" t="str">
        <f t="shared" si="0"/>
        <v>Prop Mgmt</v>
      </c>
      <c r="I34" s="23">
        <f>F53*0.05</f>
        <v>44760.940999999999</v>
      </c>
    </row>
    <row r="35" spans="2:13" ht="17.100000000000001" thickBot="1">
      <c r="B35" s="22">
        <v>16</v>
      </c>
      <c r="C35" s="9" t="s">
        <v>36</v>
      </c>
      <c r="D35" s="58">
        <v>3200</v>
      </c>
      <c r="E35" s="53">
        <f>D35*B35</f>
        <v>51200</v>
      </c>
      <c r="F35" s="74" t="str">
        <f t="shared" si="0"/>
        <v>Water/Sewer</v>
      </c>
      <c r="G35" s="66">
        <f t="shared" si="0"/>
        <v>8581</v>
      </c>
      <c r="H35" s="57" t="str">
        <f t="shared" si="0"/>
        <v>OnSite Mgmt</v>
      </c>
      <c r="I35" s="23">
        <v>14400</v>
      </c>
    </row>
    <row r="36" spans="2:13" ht="17.100000000000001" thickTop="1">
      <c r="B36" s="55"/>
      <c r="D36" s="58" t="s">
        <v>39</v>
      </c>
      <c r="E36" s="59">
        <f>SUM(E34:E35)</f>
        <v>72000</v>
      </c>
      <c r="F36" s="74" t="str">
        <f t="shared" si="0"/>
        <v xml:space="preserve">Trash </v>
      </c>
      <c r="G36" s="66">
        <f t="shared" si="0"/>
        <v>7661</v>
      </c>
      <c r="H36" s="57" t="str">
        <f t="shared" si="0"/>
        <v>Insurance</v>
      </c>
      <c r="I36" s="23">
        <f>I19</f>
        <v>11649</v>
      </c>
    </row>
    <row r="37" spans="2:13">
      <c r="B37" s="55"/>
      <c r="E37" s="135">
        <f>E36*12</f>
        <v>864000</v>
      </c>
      <c r="F37" s="74" t="str">
        <f>F20</f>
        <v>Landscaping</v>
      </c>
      <c r="G37" s="66">
        <v>2400</v>
      </c>
      <c r="H37" s="57" t="str">
        <f>H20</f>
        <v>License/Fees</v>
      </c>
      <c r="I37" s="23">
        <v>1000</v>
      </c>
    </row>
    <row r="38" spans="2:13">
      <c r="B38" s="55" t="s">
        <v>44</v>
      </c>
      <c r="F38" s="74" t="str">
        <f>F21</f>
        <v>Pest Control</v>
      </c>
      <c r="G38" s="66">
        <v>1200</v>
      </c>
      <c r="H38" s="57" t="str">
        <f>H21</f>
        <v>Pool</v>
      </c>
      <c r="I38" s="23">
        <v>6000</v>
      </c>
    </row>
    <row r="39" spans="2:13">
      <c r="B39" s="55"/>
      <c r="C39" s="9" t="s">
        <v>47</v>
      </c>
      <c r="E39" s="59">
        <v>6318</v>
      </c>
      <c r="F39" s="74" t="str">
        <f>F22</f>
        <v>Repair/Maint</v>
      </c>
      <c r="G39" s="66">
        <v>15000</v>
      </c>
      <c r="H39" s="57" t="str">
        <f>H22</f>
        <v>Misc/Reserves</v>
      </c>
      <c r="I39" s="23">
        <v>0</v>
      </c>
    </row>
    <row r="40" spans="2:13">
      <c r="B40" s="55"/>
      <c r="C40" s="70" t="s">
        <v>50</v>
      </c>
      <c r="E40" s="59">
        <v>16740</v>
      </c>
      <c r="F40" s="74" t="str">
        <f>F23</f>
        <v>Marketing</v>
      </c>
      <c r="G40" s="66">
        <v>1200</v>
      </c>
      <c r="H40" s="57" t="str">
        <f>H23</f>
        <v>Taxes*</v>
      </c>
      <c r="I40" s="23">
        <f>I23</f>
        <v>147111.74000000002</v>
      </c>
      <c r="M40" s="47"/>
    </row>
    <row r="41" spans="2:13">
      <c r="B41" s="22"/>
      <c r="C41" s="9" t="s">
        <v>53</v>
      </c>
      <c r="D41" s="58"/>
      <c r="E41" s="59">
        <v>2000</v>
      </c>
      <c r="F41" s="55"/>
      <c r="I41" s="11"/>
    </row>
    <row r="42" spans="2:13">
      <c r="B42" s="22"/>
      <c r="C42" s="9" t="s">
        <v>54</v>
      </c>
      <c r="D42" s="58"/>
      <c r="E42" s="59">
        <v>3000</v>
      </c>
      <c r="F42" s="55"/>
      <c r="G42" s="61" t="s">
        <v>55</v>
      </c>
      <c r="H42" s="10"/>
      <c r="I42" s="26">
        <f>SUM(G34:G40)+SUM(I34:I40)</f>
        <v>277851.68099999998</v>
      </c>
      <c r="L42" s="44"/>
    </row>
    <row r="43" spans="2:13">
      <c r="B43" s="22">
        <v>24</v>
      </c>
      <c r="C43" s="9" t="s">
        <v>21</v>
      </c>
      <c r="D43" s="58">
        <v>50</v>
      </c>
      <c r="E43" s="58">
        <f>B43*D43*12</f>
        <v>14400</v>
      </c>
      <c r="F43" s="55"/>
      <c r="G43" s="6" t="s">
        <v>56</v>
      </c>
      <c r="H43" s="6" t="s">
        <v>57</v>
      </c>
      <c r="I43" s="76">
        <f>I42/D12</f>
        <v>23.15430675</v>
      </c>
      <c r="L43" s="47"/>
    </row>
    <row r="44" spans="2:13" ht="17.100000000000001" thickBot="1">
      <c r="B44" s="22"/>
      <c r="C44" s="9" t="s">
        <v>58</v>
      </c>
      <c r="D44" s="58"/>
      <c r="E44" s="52">
        <v>16448</v>
      </c>
      <c r="F44" s="55"/>
      <c r="G44" s="10"/>
      <c r="H44" s="6" t="s">
        <v>59</v>
      </c>
      <c r="I44" s="26">
        <f>I42/B5</f>
        <v>11577.153375</v>
      </c>
      <c r="L44" s="48"/>
    </row>
    <row r="45" spans="2:13" ht="17.100000000000001" thickTop="1">
      <c r="B45" s="55"/>
      <c r="D45" s="58" t="s">
        <v>60</v>
      </c>
      <c r="E45" s="58">
        <f>SUM(E39:E44)</f>
        <v>58906</v>
      </c>
      <c r="F45" s="55"/>
      <c r="G45" s="10"/>
      <c r="H45" s="6" t="s">
        <v>61</v>
      </c>
      <c r="I45" s="77">
        <f>I42/F51</f>
        <v>0.30106173434781003</v>
      </c>
    </row>
    <row r="46" spans="2:13">
      <c r="B46" s="24"/>
      <c r="C46" s="10"/>
      <c r="D46" s="10"/>
      <c r="E46" s="62"/>
      <c r="F46" s="55"/>
      <c r="I46" s="73"/>
    </row>
    <row r="47" spans="2:13">
      <c r="B47" s="24"/>
      <c r="C47" s="54" t="s">
        <v>62</v>
      </c>
      <c r="D47" s="10"/>
      <c r="E47" s="62">
        <f>(E36*12)+E45</f>
        <v>922906</v>
      </c>
      <c r="F47" s="74"/>
      <c r="G47" s="6"/>
      <c r="H47" s="63"/>
      <c r="I47" s="11"/>
    </row>
    <row r="48" spans="2:13" ht="17.100000000000001" thickBot="1">
      <c r="B48" s="67"/>
      <c r="C48" s="68"/>
      <c r="D48" s="68"/>
      <c r="E48" s="68"/>
      <c r="F48" s="75"/>
      <c r="G48" s="68"/>
      <c r="H48" s="68"/>
      <c r="I48" s="69"/>
    </row>
    <row r="49" spans="2:15" ht="17.100000000000001" thickBot="1">
      <c r="B49" s="110" t="s">
        <v>65</v>
      </c>
      <c r="C49" s="111"/>
      <c r="D49" s="111"/>
      <c r="E49" s="111"/>
      <c r="F49" s="111"/>
      <c r="G49" s="20" t="s">
        <v>66</v>
      </c>
      <c r="H49" s="16"/>
      <c r="I49" s="17"/>
    </row>
    <row r="50" spans="2:15">
      <c r="B50" s="78"/>
      <c r="C50" s="79"/>
      <c r="D50" s="79"/>
      <c r="E50" s="80" t="s">
        <v>13</v>
      </c>
      <c r="F50" s="80" t="s">
        <v>14</v>
      </c>
      <c r="G50" s="79"/>
      <c r="H50" s="79"/>
      <c r="I50" s="81"/>
      <c r="O50" s="46"/>
    </row>
    <row r="51" spans="2:15">
      <c r="B51" s="25" t="s">
        <v>67</v>
      </c>
      <c r="C51" s="10"/>
      <c r="D51" s="10"/>
      <c r="E51" s="66">
        <f>E30</f>
        <v>792940</v>
      </c>
      <c r="F51" s="66">
        <f>E47</f>
        <v>922906</v>
      </c>
      <c r="G51" s="54" t="s">
        <v>68</v>
      </c>
      <c r="H51" s="10"/>
      <c r="I51" s="26">
        <f>B8*I52</f>
        <v>6000000</v>
      </c>
      <c r="O51" s="47"/>
    </row>
    <row r="52" spans="2:15">
      <c r="B52" s="27" t="s">
        <v>69</v>
      </c>
      <c r="C52" s="10"/>
      <c r="D52" s="82">
        <v>0.03</v>
      </c>
      <c r="E52" s="83">
        <f>E51*D52</f>
        <v>23788.2</v>
      </c>
      <c r="F52" s="83">
        <f>F51*D52</f>
        <v>27687.18</v>
      </c>
      <c r="G52" s="10"/>
      <c r="H52" s="10"/>
      <c r="I52" s="28">
        <v>0.5</v>
      </c>
      <c r="L52" s="44"/>
    </row>
    <row r="53" spans="2:15">
      <c r="B53" s="25" t="s">
        <v>70</v>
      </c>
      <c r="C53" s="10"/>
      <c r="D53" s="84"/>
      <c r="E53" s="66">
        <f>E51-E52</f>
        <v>769151.8</v>
      </c>
      <c r="F53" s="66">
        <f>F51-F52</f>
        <v>895218.82</v>
      </c>
      <c r="G53" s="10"/>
      <c r="H53" s="10"/>
      <c r="I53" s="11"/>
      <c r="O53" s="51"/>
    </row>
    <row r="54" spans="2:15" ht="17.100000000000001" thickBot="1">
      <c r="B54" s="27" t="s">
        <v>71</v>
      </c>
      <c r="C54" s="10"/>
      <c r="D54" s="82">
        <f>I28</f>
        <v>0.34459269301586504</v>
      </c>
      <c r="E54" s="29">
        <f>I25</f>
        <v>273241.33</v>
      </c>
      <c r="F54" s="29">
        <f>I42</f>
        <v>277851.68099999998</v>
      </c>
      <c r="G54" s="82">
        <f>F54/F51</f>
        <v>0.30106173434781003</v>
      </c>
      <c r="H54" s="10"/>
      <c r="I54" s="11" t="s">
        <v>72</v>
      </c>
    </row>
    <row r="55" spans="2:15" ht="17.100000000000001" thickTop="1">
      <c r="B55" s="25" t="s">
        <v>73</v>
      </c>
      <c r="C55" s="10"/>
      <c r="D55" s="10"/>
      <c r="E55" s="66">
        <f>E53-E54</f>
        <v>495910.47000000003</v>
      </c>
      <c r="F55" s="66">
        <f>F53-F54</f>
        <v>617367.13899999997</v>
      </c>
      <c r="G55" s="54" t="s">
        <v>74</v>
      </c>
      <c r="H55" s="10"/>
      <c r="I55" s="26">
        <f>B8-I51</f>
        <v>6000000</v>
      </c>
      <c r="L55" s="49"/>
    </row>
    <row r="56" spans="2:15">
      <c r="B56" s="25"/>
      <c r="C56" s="10"/>
      <c r="D56" s="10"/>
      <c r="E56" s="10"/>
      <c r="F56" s="10"/>
      <c r="G56" s="57" t="s">
        <v>75</v>
      </c>
      <c r="H56" s="10"/>
      <c r="I56" s="30">
        <v>5.6000000000000001E-2</v>
      </c>
      <c r="O56" s="46"/>
    </row>
    <row r="57" spans="2:15">
      <c r="B57" s="27" t="s">
        <v>76</v>
      </c>
      <c r="C57" s="10"/>
      <c r="D57" s="10"/>
      <c r="E57" s="83">
        <f>PMT(I56/12,I57*12,I55,0,0)*12</f>
        <v>-413336.86606178776</v>
      </c>
      <c r="F57" s="83">
        <f>PMT(I56/12,I57*12,I55,0,0)*12</f>
        <v>-413336.86606178776</v>
      </c>
      <c r="G57" s="10" t="s">
        <v>77</v>
      </c>
      <c r="H57" s="10"/>
      <c r="I57" s="7">
        <v>30</v>
      </c>
    </row>
    <row r="58" spans="2:15">
      <c r="B58" s="27" t="s">
        <v>23</v>
      </c>
      <c r="C58" s="10"/>
      <c r="D58" s="10"/>
      <c r="E58" s="83" t="s">
        <v>23</v>
      </c>
      <c r="F58" s="83" t="s">
        <v>23</v>
      </c>
      <c r="G58" s="10"/>
      <c r="H58" s="10"/>
      <c r="I58" s="11"/>
    </row>
    <row r="59" spans="2:15">
      <c r="B59" s="25"/>
      <c r="C59" s="10"/>
      <c r="D59" s="10"/>
      <c r="E59" s="10"/>
      <c r="F59" s="10"/>
      <c r="G59" s="54" t="s">
        <v>78</v>
      </c>
      <c r="H59" s="10"/>
      <c r="I59" s="11"/>
    </row>
    <row r="60" spans="2:15">
      <c r="B60" s="25" t="s">
        <v>79</v>
      </c>
      <c r="C60" s="10"/>
      <c r="D60" s="10"/>
      <c r="E60" s="66">
        <f>E55+E57</f>
        <v>82573.603938212269</v>
      </c>
      <c r="F60" s="66">
        <f>F55+F57</f>
        <v>204030.27293821221</v>
      </c>
      <c r="G60" s="57" t="s">
        <v>80</v>
      </c>
      <c r="H60" s="10"/>
      <c r="I60" s="31">
        <f>E55/E57*-1</f>
        <v>1.1997731407918226</v>
      </c>
      <c r="O60" s="47"/>
    </row>
    <row r="61" spans="2:15">
      <c r="B61" s="25"/>
      <c r="C61" s="10"/>
      <c r="D61" s="10"/>
      <c r="E61" s="10"/>
      <c r="F61" s="10"/>
      <c r="G61" s="10" t="s">
        <v>81</v>
      </c>
      <c r="H61" s="10"/>
      <c r="I61" s="31">
        <f>F55/F57*-1</f>
        <v>1.4936174091659966</v>
      </c>
    </row>
    <row r="62" spans="2:15">
      <c r="B62" s="85" t="s">
        <v>82</v>
      </c>
      <c r="C62" s="33"/>
      <c r="D62" s="33"/>
      <c r="E62" s="34">
        <f>E60/I51</f>
        <v>1.3762267323035378E-2</v>
      </c>
      <c r="F62" s="35">
        <f>F60/(I51+C8)</f>
        <v>3.4005045489702034E-2</v>
      </c>
      <c r="I62" s="31"/>
    </row>
    <row r="63" spans="2:15">
      <c r="B63" s="24"/>
      <c r="C63" s="10"/>
      <c r="D63" s="10"/>
      <c r="E63" s="63"/>
      <c r="F63" s="63"/>
      <c r="I63" s="31"/>
    </row>
    <row r="64" spans="2:15">
      <c r="B64" s="25" t="s">
        <v>83</v>
      </c>
      <c r="C64" s="10"/>
      <c r="D64" s="10"/>
      <c r="E64" s="86">
        <f>(-E57)-(I55*I56)</f>
        <v>77336.866061787761</v>
      </c>
      <c r="F64" s="86">
        <f>(-F57)-(I55*I56)</f>
        <v>77336.866061787761</v>
      </c>
      <c r="G64" s="10"/>
      <c r="H64" s="10"/>
      <c r="I64" s="31"/>
    </row>
    <row r="65" spans="2:9" ht="17.100000000000001" thickBot="1">
      <c r="B65" s="87" t="s">
        <v>84</v>
      </c>
      <c r="C65" s="88"/>
      <c r="D65" s="88"/>
      <c r="E65" s="89">
        <f>(E60+E64)/I51</f>
        <v>2.6651745000000004E-2</v>
      </c>
      <c r="F65" s="90">
        <f>(F60+F64)/(I51+C8)</f>
        <v>4.689452316666666E-2</v>
      </c>
      <c r="G65" s="91"/>
      <c r="H65" s="91"/>
      <c r="I65" s="69"/>
    </row>
    <row r="66" spans="2:9">
      <c r="B66" s="110"/>
      <c r="C66" s="111"/>
      <c r="D66" s="111"/>
      <c r="E66" s="111"/>
      <c r="F66" s="111"/>
      <c r="G66" s="111"/>
      <c r="H66" s="111"/>
      <c r="I66" s="112"/>
    </row>
    <row r="67" spans="2:9">
      <c r="B67" s="92"/>
      <c r="C67" s="93"/>
      <c r="D67" s="93"/>
      <c r="E67" s="93"/>
      <c r="F67" s="93"/>
      <c r="G67" s="93"/>
      <c r="H67" s="93"/>
      <c r="I67" s="94"/>
    </row>
    <row r="68" spans="2:9">
      <c r="B68" s="92"/>
      <c r="C68" s="109" t="s">
        <v>85</v>
      </c>
      <c r="D68" s="109"/>
      <c r="E68" s="109"/>
      <c r="F68" s="109"/>
      <c r="G68" s="109"/>
      <c r="H68" s="109"/>
      <c r="I68" s="94"/>
    </row>
    <row r="69" spans="2:9" ht="17.100000000000001" thickBot="1">
      <c r="B69" s="92"/>
      <c r="C69" s="68"/>
      <c r="D69" s="68"/>
      <c r="E69" s="68"/>
      <c r="F69" s="68"/>
      <c r="G69" s="68"/>
      <c r="H69" s="68"/>
      <c r="I69" s="94"/>
    </row>
    <row r="70" spans="2:9" ht="15.95" customHeight="1">
      <c r="B70" s="100" t="s">
        <v>86</v>
      </c>
      <c r="C70" s="101"/>
      <c r="D70" s="101"/>
      <c r="E70" s="101"/>
      <c r="F70" s="101"/>
      <c r="G70" s="101"/>
      <c r="H70" s="101"/>
      <c r="I70" s="102"/>
    </row>
    <row r="71" spans="2:9">
      <c r="B71" s="103"/>
      <c r="C71" s="104"/>
      <c r="D71" s="104"/>
      <c r="E71" s="104"/>
      <c r="F71" s="104"/>
      <c r="G71" s="104"/>
      <c r="H71" s="104"/>
      <c r="I71" s="105"/>
    </row>
    <row r="72" spans="2:9">
      <c r="B72" s="103"/>
      <c r="C72" s="104"/>
      <c r="D72" s="104"/>
      <c r="E72" s="104"/>
      <c r="F72" s="104"/>
      <c r="G72" s="104"/>
      <c r="H72" s="104"/>
      <c r="I72" s="105"/>
    </row>
    <row r="73" spans="2:9">
      <c r="B73" s="103"/>
      <c r="C73" s="104"/>
      <c r="D73" s="104"/>
      <c r="E73" s="104"/>
      <c r="F73" s="104"/>
      <c r="G73" s="104"/>
      <c r="H73" s="104"/>
      <c r="I73" s="105"/>
    </row>
    <row r="74" spans="2:9" ht="17.100000000000001" thickBot="1">
      <c r="B74" s="106"/>
      <c r="C74" s="107"/>
      <c r="D74" s="107"/>
      <c r="E74" s="107"/>
      <c r="F74" s="107"/>
      <c r="G74" s="107"/>
      <c r="H74" s="107"/>
      <c r="I74" s="108"/>
    </row>
  </sheetData>
  <mergeCells count="17">
    <mergeCell ref="F32:I32"/>
    <mergeCell ref="B1:I2"/>
    <mergeCell ref="B3:I3"/>
    <mergeCell ref="C6:E6"/>
    <mergeCell ref="D12:E12"/>
    <mergeCell ref="B70:I74"/>
    <mergeCell ref="C68:H68"/>
    <mergeCell ref="B49:F49"/>
    <mergeCell ref="B66:I66"/>
    <mergeCell ref="C5:E5"/>
    <mergeCell ref="B8:B9"/>
    <mergeCell ref="H8:H9"/>
    <mergeCell ref="F7:G7"/>
    <mergeCell ref="F5:G5"/>
    <mergeCell ref="B15:E15"/>
    <mergeCell ref="B32:E32"/>
    <mergeCell ref="F15:I15"/>
  </mergeCells>
  <pageMargins left="0.7" right="0.7" top="0.75" bottom="0.75" header="0.3" footer="0.3"/>
  <pageSetup orientation="portrait" horizontalDpi="0" verticalDpi="0"/>
  <ignoredErrors>
    <ignoredError sqref="D5:E5 G54 B48 G60:I61 G59:I59 E62 B9 C64:D64 G64:I64 B63:E63 G62:I62 B65:D65 G65:I65 I55 H8 G63:I63 F63 F64 F62 F65 I51 E64:E65 H9 C9:G9 B12 E45 E43 E28:E30 E47 F47:I47 E51:F51 G33:I33 G32:I32 F30:I31 F23:I24 F34:I45 F32 F33 F57 F26:I29 F25:H25" unlockedFormula="1"/>
    <ignoredError sqref="B6:I6 B7 D7:F7 H7:I7 B54:D54 B53:G53 B51:D51 B52:C52 G52 B49:G50 C48:G48 H48:I50 B58:I58 H51:H52 E12 C12 B13:I13 B55:H56 H53:I54 E61:F61 B59:F60 B61:D62 B10:G11 I8:I12 D8:G8 B57:E57 G57:I57 G51 B14:F14 H14:I14 E52:F52" evalError="1" unlockedFormula="1"/>
    <ignoredError sqref="E54:F54" formula="1" unlocked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9c1b27-4b64-40f4-b7db-e09252817389">
      <Terms xmlns="http://schemas.microsoft.com/office/infopath/2007/PartnerControls"/>
    </lcf76f155ced4ddcb4097134ff3c332f>
    <TaxCatchAll xmlns="7224c3c5-c17f-4730-bcd0-8d7914c05eb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BA821621E8D441831CBDCEE2759334" ma:contentTypeVersion="13" ma:contentTypeDescription="Create a new document." ma:contentTypeScope="" ma:versionID="6a4baeb106bf35b88abc434b7acc26d8">
  <xsd:schema xmlns:xsd="http://www.w3.org/2001/XMLSchema" xmlns:xs="http://www.w3.org/2001/XMLSchema" xmlns:p="http://schemas.microsoft.com/office/2006/metadata/properties" xmlns:ns2="869c1b27-4b64-40f4-b7db-e09252817389" xmlns:ns3="7224c3c5-c17f-4730-bcd0-8d7914c05eb1" targetNamespace="http://schemas.microsoft.com/office/2006/metadata/properties" ma:root="true" ma:fieldsID="97465b2b4af214ab625191858aa2dea2" ns2:_="" ns3:_="">
    <xsd:import namespace="869c1b27-4b64-40f4-b7db-e09252817389"/>
    <xsd:import namespace="7224c3c5-c17f-4730-bcd0-8d7914c05e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9c1b27-4b64-40f4-b7db-e09252817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dbdc4eb-a3e1-4660-9729-38a2c32f400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24c3c5-c17f-4730-bcd0-8d7914c05eb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af70e6-7709-4b23-84b7-3f1e314e156d}" ma:internalName="TaxCatchAll" ma:showField="CatchAllData" ma:web="7224c3c5-c17f-4730-bcd0-8d7914c05e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623690-ECC1-4438-A3C8-1CEEAADEA8B7}"/>
</file>

<file path=customXml/itemProps2.xml><?xml version="1.0" encoding="utf-8"?>
<ds:datastoreItem xmlns:ds="http://schemas.openxmlformats.org/officeDocument/2006/customXml" ds:itemID="{6735CE29-CEB0-4564-9E51-8FF8839A1AA3}"/>
</file>

<file path=customXml/itemProps3.xml><?xml version="1.0" encoding="utf-8"?>
<ds:datastoreItem xmlns:ds="http://schemas.openxmlformats.org/officeDocument/2006/customXml" ds:itemID="{DF40E9E4-8419-4F03-91E5-A41736239C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Sighe</dc:creator>
  <cp:keywords/>
  <dc:description/>
  <cp:lastModifiedBy>Akhil Mathur</cp:lastModifiedBy>
  <cp:revision/>
  <dcterms:created xsi:type="dcterms:W3CDTF">2020-07-18T19:11:30Z</dcterms:created>
  <dcterms:modified xsi:type="dcterms:W3CDTF">2026-02-06T19:34:18Z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0x01010013BA821621E8D441831CBDCEE2759334</vt:lpwstr>
  </property>
  <property fmtid="{D5CDD505-2E9C-101B-9397-08002B2CF9AE}" pid="3" name="MediaServiceImageTags">
    <vt:lpwstr/>
  </property>
</Properties>
</file>